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Futterplanung_Schweine08" sheetId="1" r:id="rId1"/>
  </sheets>
  <definedNames>
    <definedName name="_Regression_Int" localSheetId="0" hidden="1">1</definedName>
    <definedName name="_xlnm.Print_Area" localSheetId="0">'Futterplanung_Schweine08'!$A$1:$R$77</definedName>
    <definedName name="Druckbereich_MI" localSheetId="0">'Futterplanung_Schweine08'!$A$1:$R$39</definedName>
  </definedNames>
  <calcPr fullCalcOnLoad="1"/>
</workbook>
</file>

<file path=xl/sharedStrings.xml><?xml version="1.0" encoding="utf-8"?>
<sst xmlns="http://schemas.openxmlformats.org/spreadsheetml/2006/main" count="97" uniqueCount="71">
  <si>
    <t>Futterplanung  Schweine</t>
  </si>
  <si>
    <t>Zuchtsauen</t>
  </si>
  <si>
    <t>Ferkelaufzucht</t>
  </si>
  <si>
    <t>Aufzucht</t>
  </si>
  <si>
    <t>Mastabschnitte:</t>
  </si>
  <si>
    <t>Mast</t>
  </si>
  <si>
    <t>Säuge-</t>
  </si>
  <si>
    <t>Tragefutter</t>
  </si>
  <si>
    <t>F-Aufzucht 1</t>
  </si>
  <si>
    <t>F-Aufzucht 2</t>
  </si>
  <si>
    <t>gesamt:</t>
  </si>
  <si>
    <t>Vormast</t>
  </si>
  <si>
    <t>Endmast</t>
  </si>
  <si>
    <t>kg</t>
  </si>
  <si>
    <t>bis</t>
  </si>
  <si>
    <t xml:space="preserve">kg </t>
  </si>
  <si>
    <t>Zunahmen</t>
  </si>
  <si>
    <t>g/Tag</t>
  </si>
  <si>
    <t>= Mastdauer</t>
  </si>
  <si>
    <t>Tage</t>
  </si>
  <si>
    <t>Futterverbrauch:</t>
  </si>
  <si>
    <t xml:space="preserve">Futterverzehr im </t>
  </si>
  <si>
    <t>Abschnitt</t>
  </si>
  <si>
    <t>= Futterverwertung:</t>
  </si>
  <si>
    <t>1:</t>
  </si>
  <si>
    <t>Tierzahlen:</t>
  </si>
  <si>
    <t>Plätze insgesamt:</t>
  </si>
  <si>
    <t>davon in den Abschnitten (berechnet):</t>
  </si>
  <si>
    <t>Futtermischungen:</t>
  </si>
  <si>
    <t>Trage-</t>
  </si>
  <si>
    <t>FA -1</t>
  </si>
  <si>
    <t>FA -2</t>
  </si>
  <si>
    <t>futter</t>
  </si>
  <si>
    <t>in %</t>
  </si>
  <si>
    <t>Weizen</t>
  </si>
  <si>
    <t>Gerste</t>
  </si>
  <si>
    <t>Roggen</t>
  </si>
  <si>
    <t>Triticale</t>
  </si>
  <si>
    <t>Sojaschrot</t>
  </si>
  <si>
    <t>Pflanzenöl</t>
  </si>
  <si>
    <t>Ergänzungsfutter 1</t>
  </si>
  <si>
    <t>Ergänzungsfutter 2</t>
  </si>
  <si>
    <t>Mineralfutter Sauen</t>
  </si>
  <si>
    <t>Mineralfutter Ferkel</t>
  </si>
  <si>
    <t>Mineralfutter Mast</t>
  </si>
  <si>
    <t>Hafer</t>
  </si>
  <si>
    <t>Erbsen</t>
  </si>
  <si>
    <t>Weizenkleie</t>
  </si>
  <si>
    <t>Summe:</t>
  </si>
  <si>
    <t>Futtermengen /Tag   kg:</t>
  </si>
  <si>
    <t>Gesamt:</t>
  </si>
  <si>
    <t>Summe Futtersorte / Tag  kg:</t>
  </si>
  <si>
    <t>Futtermenge / Tier / Tag:</t>
  </si>
  <si>
    <t>Beginn:</t>
  </si>
  <si>
    <t xml:space="preserve"> =</t>
  </si>
  <si>
    <t>Summe Futter</t>
  </si>
  <si>
    <t xml:space="preserve"> +</t>
  </si>
  <si>
    <t xml:space="preserve">  =</t>
  </si>
  <si>
    <t>Bestand</t>
  </si>
  <si>
    <t xml:space="preserve">Differenz  to: </t>
  </si>
  <si>
    <t>Geplanter Futterzeitraum:</t>
  </si>
  <si>
    <t>Verbrauch in to:</t>
  </si>
  <si>
    <t>Ernte/</t>
  </si>
  <si>
    <t>Kauf</t>
  </si>
  <si>
    <t>(- = Bedarf)</t>
  </si>
  <si>
    <t xml:space="preserve">verfügbare </t>
  </si>
  <si>
    <t xml:space="preserve"> to</t>
  </si>
  <si>
    <t>reicht bis:</t>
  </si>
  <si>
    <t>Bestand + Zugang</t>
  </si>
  <si>
    <t>Auslastung der Plätze in %</t>
  </si>
  <si>
    <t>©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</si>
</sst>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d&quot;. &quot;m\o\n\ad\ yyyy"/>
    <numFmt numFmtId="178" formatCode="dd\-mmm\-yy_)"/>
    <numFmt numFmtId="179" formatCode="0_)"/>
    <numFmt numFmtId="180" formatCode="0.00_)"/>
    <numFmt numFmtId="181" formatCode="0.0_)"/>
    <numFmt numFmtId="182" formatCode="0.0000"/>
    <numFmt numFmtId="183" formatCode="0.000"/>
    <numFmt numFmtId="184" formatCode="0.0"/>
    <numFmt numFmtId="185" formatCode="[$-407]dddd\,\ d\.\ mmmm\ yyyy"/>
    <numFmt numFmtId="186" formatCode="dd/mm/yy;@"/>
    <numFmt numFmtId="187" formatCode="#,##0.0"/>
  </numFmts>
  <fonts count="14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Courie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>
      <alignment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2" fillId="0" borderId="0">
      <alignment/>
      <protection locked="0"/>
    </xf>
    <xf numFmtId="172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9" fontId="1" fillId="0" borderId="0" applyFont="0" applyFill="0" applyBorder="0" applyAlignment="0" applyProtection="0"/>
    <xf numFmtId="176" fontId="2" fillId="0" borderId="1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" fillId="0" borderId="0">
      <alignment/>
      <protection locked="0"/>
    </xf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78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NumberFormat="1" applyFont="1" applyFill="1" applyAlignment="1" applyProtection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Alignment="1" applyProtection="1">
      <alignment horizontal="right"/>
      <protection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14" fontId="9" fillId="0" borderId="6" xfId="0" applyNumberFormat="1" applyFont="1" applyBorder="1" applyAlignment="1">
      <alignment/>
    </xf>
    <xf numFmtId="0" fontId="9" fillId="0" borderId="2" xfId="0" applyFont="1" applyBorder="1" applyAlignment="1">
      <alignment/>
    </xf>
    <xf numFmtId="14" fontId="9" fillId="0" borderId="2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2" xfId="0" applyFont="1" applyFill="1" applyBorder="1" applyAlignment="1" applyProtection="1">
      <alignment/>
      <protection/>
    </xf>
    <xf numFmtId="0" fontId="10" fillId="0" borderId="2" xfId="0" applyFont="1" applyFill="1" applyBorder="1" applyAlignment="1">
      <alignment/>
    </xf>
    <xf numFmtId="0" fontId="11" fillId="0" borderId="0" xfId="0" applyFont="1" applyFill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/>
    </xf>
    <xf numFmtId="1" fontId="11" fillId="0" borderId="4" xfId="0" applyNumberFormat="1" applyFont="1" applyFill="1" applyBorder="1" applyAlignment="1" applyProtection="1">
      <alignment horizontal="center"/>
      <protection/>
    </xf>
    <xf numFmtId="179" fontId="10" fillId="0" borderId="0" xfId="0" applyNumberFormat="1" applyFont="1" applyFill="1" applyAlignment="1" applyProtection="1">
      <alignment horizontal="center"/>
      <protection/>
    </xf>
    <xf numFmtId="179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horizontal="center"/>
    </xf>
    <xf numFmtId="180" fontId="10" fillId="2" borderId="0" xfId="0" applyNumberFormat="1" applyFont="1" applyFill="1" applyAlignment="1" applyProtection="1">
      <alignment horizontal="center"/>
      <protection locked="0"/>
    </xf>
    <xf numFmtId="180" fontId="10" fillId="0" borderId="0" xfId="0" applyNumberFormat="1" applyFont="1" applyFill="1" applyAlignment="1" applyProtection="1">
      <alignment/>
      <protection/>
    </xf>
    <xf numFmtId="180" fontId="10" fillId="0" borderId="0" xfId="0" applyNumberFormat="1" applyFont="1" applyFill="1" applyAlignment="1" applyProtection="1">
      <alignment horizontal="center"/>
      <protection/>
    </xf>
    <xf numFmtId="179" fontId="11" fillId="0" borderId="0" xfId="0" applyNumberFormat="1" applyFont="1" applyFill="1" applyAlignment="1" applyProtection="1">
      <alignment horizontal="center"/>
      <protection/>
    </xf>
    <xf numFmtId="180" fontId="11" fillId="0" borderId="0" xfId="0" applyNumberFormat="1" applyFont="1" applyFill="1" applyAlignment="1" applyProtection="1">
      <alignment horizontal="center"/>
      <protection/>
    </xf>
    <xf numFmtId="0" fontId="11" fillId="0" borderId="4" xfId="0" applyFont="1" applyFill="1" applyBorder="1" applyAlignment="1" applyProtection="1">
      <alignment/>
      <protection/>
    </xf>
    <xf numFmtId="3" fontId="11" fillId="2" borderId="0" xfId="0" applyNumberFormat="1" applyFont="1" applyFill="1" applyAlignment="1" applyProtection="1">
      <alignment horizontal="center"/>
      <protection locked="0"/>
    </xf>
    <xf numFmtId="3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 applyProtection="1">
      <alignment horizontal="center"/>
      <protection/>
    </xf>
    <xf numFmtId="3" fontId="11" fillId="2" borderId="0" xfId="0" applyNumberFormat="1" applyFont="1" applyFill="1" applyAlignment="1">
      <alignment horizontal="center"/>
    </xf>
    <xf numFmtId="0" fontId="10" fillId="2" borderId="4" xfId="0" applyFont="1" applyFill="1" applyBorder="1" applyAlignment="1" applyProtection="1">
      <alignment/>
      <protection locked="0"/>
    </xf>
    <xf numFmtId="181" fontId="10" fillId="2" borderId="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right"/>
    </xf>
    <xf numFmtId="181" fontId="10" fillId="0" borderId="4" xfId="0" applyNumberFormat="1" applyFont="1" applyFill="1" applyBorder="1" applyAlignment="1" applyProtection="1">
      <alignment horizontal="right"/>
      <protection/>
    </xf>
    <xf numFmtId="0" fontId="10" fillId="0" borderId="4" xfId="0" applyFont="1" applyFill="1" applyBorder="1" applyAlignment="1">
      <alignment horizontal="right"/>
    </xf>
    <xf numFmtId="0" fontId="10" fillId="2" borderId="0" xfId="0" applyFont="1" applyFill="1" applyAlignment="1" applyProtection="1">
      <alignment/>
      <protection locked="0"/>
    </xf>
    <xf numFmtId="181" fontId="10" fillId="2" borderId="0" xfId="0" applyNumberFormat="1" applyFont="1" applyFill="1" applyAlignment="1" applyProtection="1">
      <alignment horizontal="right"/>
      <protection locked="0"/>
    </xf>
    <xf numFmtId="181" fontId="10" fillId="0" borderId="0" xfId="0" applyNumberFormat="1" applyFont="1" applyFill="1" applyAlignment="1" applyProtection="1">
      <alignment horizontal="right"/>
      <protection/>
    </xf>
    <xf numFmtId="0" fontId="10" fillId="2" borderId="2" xfId="0" applyFont="1" applyFill="1" applyBorder="1" applyAlignment="1" applyProtection="1">
      <alignment/>
      <protection locked="0"/>
    </xf>
    <xf numFmtId="181" fontId="10" fillId="2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right"/>
    </xf>
    <xf numFmtId="181" fontId="10" fillId="0" borderId="2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/>
      <protection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3" fontId="11" fillId="0" borderId="9" xfId="0" applyNumberFormat="1" applyFont="1" applyFill="1" applyBorder="1" applyAlignment="1" applyProtection="1">
      <alignment horizontal="right"/>
      <protection/>
    </xf>
    <xf numFmtId="3" fontId="12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2" fillId="0" borderId="11" xfId="0" applyFont="1" applyBorder="1" applyAlignment="1">
      <alignment/>
    </xf>
    <xf numFmtId="186" fontId="12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187" fontId="1" fillId="0" borderId="0" xfId="0" applyNumberFormat="1" applyFont="1" applyAlignment="1">
      <alignment/>
    </xf>
    <xf numFmtId="187" fontId="1" fillId="2" borderId="11" xfId="0" applyNumberFormat="1" applyFont="1" applyFill="1" applyBorder="1" applyAlignment="1">
      <alignment/>
    </xf>
    <xf numFmtId="187" fontId="1" fillId="2" borderId="0" xfId="0" applyNumberFormat="1" applyFont="1" applyFill="1" applyAlignment="1">
      <alignment/>
    </xf>
    <xf numFmtId="187" fontId="12" fillId="0" borderId="3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87" fontId="12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87" fontId="1" fillId="0" borderId="2" xfId="0" applyNumberFormat="1" applyFont="1" applyBorder="1" applyAlignment="1">
      <alignment/>
    </xf>
    <xf numFmtId="187" fontId="1" fillId="2" borderId="6" xfId="0" applyNumberFormat="1" applyFont="1" applyFill="1" applyBorder="1" applyAlignment="1">
      <alignment/>
    </xf>
    <xf numFmtId="187" fontId="1" fillId="2" borderId="2" xfId="0" applyNumberFormat="1" applyFont="1" applyFill="1" applyBorder="1" applyAlignment="1">
      <alignment/>
    </xf>
    <xf numFmtId="187" fontId="12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86" fontId="1" fillId="0" borderId="2" xfId="0" applyNumberFormat="1" applyFont="1" applyBorder="1" applyAlignment="1">
      <alignment/>
    </xf>
    <xf numFmtId="187" fontId="1" fillId="0" borderId="11" xfId="0" applyNumberFormat="1" applyFont="1" applyBorder="1" applyAlignment="1">
      <alignment/>
    </xf>
    <xf numFmtId="178" fontId="7" fillId="0" borderId="0" xfId="0" applyNumberFormat="1" applyFont="1" applyFill="1" applyAlignment="1" applyProtection="1">
      <alignment/>
      <protection/>
    </xf>
    <xf numFmtId="14" fontId="7" fillId="0" borderId="0" xfId="0" applyNumberFormat="1" applyFont="1" applyFill="1" applyAlignment="1" applyProtection="1">
      <alignment/>
      <protection/>
    </xf>
    <xf numFmtId="14" fontId="13" fillId="0" borderId="0" xfId="0" applyNumberFormat="1" applyFont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3"/>
  <sheetViews>
    <sheetView showGridLines="0" tabSelected="1" workbookViewId="0" topLeftCell="A43">
      <selection activeCell="A60" activeCellId="2" sqref="A39:IV56 A58:IV58 A60:IV77"/>
    </sheetView>
  </sheetViews>
  <sheetFormatPr defaultColWidth="9.796875" defaultRowHeight="15"/>
  <cols>
    <col min="1" max="1" width="15.796875" style="2" customWidth="1"/>
    <col min="2" max="2" width="7.69921875" style="2" customWidth="1"/>
    <col min="3" max="3" width="8.296875" style="2" customWidth="1"/>
    <col min="4" max="4" width="8.09765625" style="2" customWidth="1"/>
    <col min="5" max="5" width="9.796875" style="2" customWidth="1"/>
    <col min="6" max="6" width="2.796875" style="2" customWidth="1"/>
    <col min="7" max="7" width="9.796875" style="2" customWidth="1"/>
    <col min="8" max="8" width="4.09765625" style="2" customWidth="1"/>
    <col min="9" max="9" width="9.796875" style="2" customWidth="1"/>
    <col min="10" max="10" width="3.59765625" style="2" customWidth="1"/>
    <col min="11" max="11" width="7.59765625" style="2" customWidth="1"/>
    <col min="12" max="12" width="3.69921875" style="2" customWidth="1"/>
    <col min="13" max="13" width="9.796875" style="2" customWidth="1"/>
    <col min="14" max="14" width="4.09765625" style="2" customWidth="1"/>
    <col min="15" max="15" width="9.796875" style="2" customWidth="1"/>
    <col min="16" max="16" width="3.69921875" style="2" customWidth="1"/>
    <col min="17" max="17" width="6.19921875" style="2" customWidth="1"/>
    <col min="18" max="18" width="4.3984375" style="2" customWidth="1"/>
    <col min="19" max="16384" width="9.796875" style="2" customWidth="1"/>
  </cols>
  <sheetData>
    <row r="1" spans="1:18" s="5" customFormat="1" ht="15">
      <c r="A1" s="7" t="s">
        <v>0</v>
      </c>
      <c r="B1" s="4"/>
      <c r="C1" s="4"/>
      <c r="D1" s="4"/>
      <c r="E1" s="4"/>
      <c r="F1" s="4"/>
      <c r="G1" s="110"/>
      <c r="H1" s="4"/>
      <c r="J1" s="4"/>
      <c r="K1" s="4"/>
      <c r="L1" s="4"/>
      <c r="N1" s="4"/>
      <c r="O1" s="4"/>
      <c r="P1" s="4"/>
      <c r="Q1" s="111">
        <f ca="1">NOW()</f>
        <v>40540.60865300926</v>
      </c>
      <c r="R1" s="112"/>
    </row>
    <row r="2" spans="4:18" ht="3.75" customHeight="1">
      <c r="D2" s="1"/>
      <c r="E2" s="1"/>
      <c r="F2" s="1"/>
      <c r="G2" s="3"/>
      <c r="H2" s="1"/>
      <c r="I2" s="3"/>
      <c r="J2" s="1"/>
      <c r="K2" s="1"/>
      <c r="L2" s="1"/>
      <c r="N2" s="1"/>
      <c r="O2" s="1"/>
      <c r="P2" s="1"/>
      <c r="Q2" s="1"/>
      <c r="R2" s="1"/>
    </row>
    <row r="3" spans="1:18" s="28" customFormat="1" ht="12.75">
      <c r="A3" s="24"/>
      <c r="B3" s="25"/>
      <c r="C3" s="25"/>
      <c r="D3" s="26" t="s">
        <v>1</v>
      </c>
      <c r="E3" s="26"/>
      <c r="F3" s="26"/>
      <c r="G3" s="26" t="s">
        <v>2</v>
      </c>
      <c r="H3" s="27"/>
      <c r="I3" s="27"/>
      <c r="J3" s="27"/>
      <c r="K3" s="26" t="s">
        <v>3</v>
      </c>
      <c r="L3" s="27"/>
      <c r="M3" s="27" t="s">
        <v>4</v>
      </c>
      <c r="N3" s="27"/>
      <c r="O3" s="27"/>
      <c r="P3" s="27"/>
      <c r="Q3" s="26" t="s">
        <v>5</v>
      </c>
      <c r="R3" s="27"/>
    </row>
    <row r="4" spans="1:18" s="28" customFormat="1" ht="12.75">
      <c r="A4" s="29"/>
      <c r="B4" s="30"/>
      <c r="C4" s="30"/>
      <c r="D4" s="26" t="s">
        <v>6</v>
      </c>
      <c r="E4" s="26" t="s">
        <v>7</v>
      </c>
      <c r="F4" s="26"/>
      <c r="G4" s="31" t="s">
        <v>8</v>
      </c>
      <c r="H4" s="26"/>
      <c r="I4" s="31" t="s">
        <v>9</v>
      </c>
      <c r="J4" s="26"/>
      <c r="K4" s="31" t="s">
        <v>10</v>
      </c>
      <c r="L4" s="27"/>
      <c r="M4" s="31" t="s">
        <v>11</v>
      </c>
      <c r="N4" s="26"/>
      <c r="O4" s="31" t="s">
        <v>12</v>
      </c>
      <c r="P4" s="26"/>
      <c r="Q4" s="31" t="s">
        <v>10</v>
      </c>
      <c r="R4" s="30"/>
    </row>
    <row r="5" spans="1:18" s="28" customFormat="1" ht="12.75">
      <c r="A5" s="32"/>
      <c r="B5" s="33"/>
      <c r="C5" s="33"/>
      <c r="D5" s="34"/>
      <c r="E5" s="34"/>
      <c r="F5" s="34"/>
      <c r="G5" s="35">
        <v>8</v>
      </c>
      <c r="H5" s="32" t="s">
        <v>13</v>
      </c>
      <c r="I5" s="36">
        <f>+G6</f>
        <v>12</v>
      </c>
      <c r="J5" s="32" t="s">
        <v>13</v>
      </c>
      <c r="K5" s="36">
        <f>G5</f>
        <v>8</v>
      </c>
      <c r="L5" s="27" t="s">
        <v>13</v>
      </c>
      <c r="M5" s="35">
        <v>30</v>
      </c>
      <c r="N5" s="32" t="s">
        <v>13</v>
      </c>
      <c r="O5" s="36">
        <f>+M6</f>
        <v>60</v>
      </c>
      <c r="P5" s="32" t="s">
        <v>13</v>
      </c>
      <c r="Q5" s="36">
        <f>M5</f>
        <v>30</v>
      </c>
      <c r="R5" s="27" t="s">
        <v>13</v>
      </c>
    </row>
    <row r="6" spans="1:18" s="28" customFormat="1" ht="12.75">
      <c r="A6" s="27"/>
      <c r="B6" s="27"/>
      <c r="C6" s="37" t="s">
        <v>14</v>
      </c>
      <c r="D6" s="38"/>
      <c r="E6" s="38"/>
      <c r="F6" s="38"/>
      <c r="G6" s="39">
        <v>12</v>
      </c>
      <c r="H6" s="37" t="s">
        <v>15</v>
      </c>
      <c r="I6" s="39">
        <v>30</v>
      </c>
      <c r="J6" s="37" t="s">
        <v>13</v>
      </c>
      <c r="K6" s="38">
        <f>I6</f>
        <v>30</v>
      </c>
      <c r="L6" s="27" t="s">
        <v>13</v>
      </c>
      <c r="M6" s="39">
        <v>60</v>
      </c>
      <c r="N6" s="37" t="s">
        <v>15</v>
      </c>
      <c r="O6" s="39">
        <v>115</v>
      </c>
      <c r="P6" s="37" t="s">
        <v>13</v>
      </c>
      <c r="Q6" s="38">
        <f>O6</f>
        <v>115</v>
      </c>
      <c r="R6" s="30" t="s">
        <v>13</v>
      </c>
    </row>
    <row r="7" spans="1:18" s="28" customFormat="1" ht="12.75">
      <c r="A7" s="32" t="s">
        <v>16</v>
      </c>
      <c r="B7" s="33"/>
      <c r="C7" s="36" t="s">
        <v>17</v>
      </c>
      <c r="D7" s="36"/>
      <c r="E7" s="36"/>
      <c r="F7" s="36"/>
      <c r="G7" s="40">
        <v>270</v>
      </c>
      <c r="H7" s="41"/>
      <c r="I7" s="40">
        <v>470</v>
      </c>
      <c r="J7" s="41"/>
      <c r="K7" s="42">
        <f>(I6-G5)/K8*1000</f>
        <v>414.213649851632</v>
      </c>
      <c r="L7" s="27"/>
      <c r="M7" s="40">
        <v>640</v>
      </c>
      <c r="N7" s="41"/>
      <c r="O7" s="40">
        <v>780</v>
      </c>
      <c r="P7" s="41"/>
      <c r="Q7" s="42">
        <f>(O6-M5)/Q8*1000</f>
        <v>724.0955631399318</v>
      </c>
      <c r="R7" s="27"/>
    </row>
    <row r="8" spans="1:18" s="28" customFormat="1" ht="12.75">
      <c r="A8" s="37" t="s">
        <v>18</v>
      </c>
      <c r="B8" s="27"/>
      <c r="C8" s="38" t="s">
        <v>19</v>
      </c>
      <c r="D8" s="38"/>
      <c r="E8" s="38"/>
      <c r="F8" s="38"/>
      <c r="G8" s="43">
        <f>(G6-G5)/G7*1000</f>
        <v>14.814814814814815</v>
      </c>
      <c r="H8" s="44"/>
      <c r="I8" s="43">
        <f>(I6-I5)/I7*1000</f>
        <v>38.297872340425535</v>
      </c>
      <c r="J8" s="44"/>
      <c r="K8" s="43">
        <f>I8+G8</f>
        <v>53.11268715524035</v>
      </c>
      <c r="L8" s="27"/>
      <c r="M8" s="43">
        <f>(M6-M5)/M7*1000</f>
        <v>46.875</v>
      </c>
      <c r="N8" s="44"/>
      <c r="O8" s="43">
        <f>(O6-O5)/O7*1000</f>
        <v>70.51282051282051</v>
      </c>
      <c r="P8" s="44"/>
      <c r="Q8" s="43">
        <f>O8+M8</f>
        <v>117.38782051282051</v>
      </c>
      <c r="R8" s="27"/>
    </row>
    <row r="9" spans="1:18" s="28" customFormat="1" ht="12.75">
      <c r="A9" s="37" t="s">
        <v>20</v>
      </c>
      <c r="B9" s="27"/>
      <c r="C9" s="45"/>
      <c r="D9" s="45"/>
      <c r="E9" s="45"/>
      <c r="F9" s="45"/>
      <c r="G9" s="45"/>
      <c r="H9" s="27"/>
      <c r="I9" s="45"/>
      <c r="J9" s="27"/>
      <c r="K9" s="45"/>
      <c r="L9" s="27"/>
      <c r="M9" s="45"/>
      <c r="N9" s="27"/>
      <c r="O9" s="45"/>
      <c r="P9" s="27"/>
      <c r="Q9" s="45"/>
      <c r="R9" s="27"/>
    </row>
    <row r="10" spans="1:18" s="28" customFormat="1" ht="12.75">
      <c r="A10" s="37" t="s">
        <v>52</v>
      </c>
      <c r="B10" s="27"/>
      <c r="C10" s="38" t="s">
        <v>13</v>
      </c>
      <c r="D10" s="46">
        <v>6</v>
      </c>
      <c r="E10" s="46">
        <v>2.6</v>
      </c>
      <c r="F10" s="27"/>
      <c r="G10" s="46">
        <v>0.45</v>
      </c>
      <c r="H10" s="47"/>
      <c r="I10" s="46">
        <v>0.9</v>
      </c>
      <c r="J10" s="47"/>
      <c r="K10" s="48">
        <f>(+I10*I8+G10*G8)/K8</f>
        <v>0.774480712166172</v>
      </c>
      <c r="L10" s="27" t="s">
        <v>13</v>
      </c>
      <c r="M10" s="46">
        <v>1.6</v>
      </c>
      <c r="N10" s="47"/>
      <c r="O10" s="46">
        <v>2.6</v>
      </c>
      <c r="P10" s="47"/>
      <c r="Q10" s="48">
        <f>(+O10*O8+M10*M8)/Q8</f>
        <v>2.2006825938566554</v>
      </c>
      <c r="R10" s="27" t="s">
        <v>13</v>
      </c>
    </row>
    <row r="11" spans="1:18" s="28" customFormat="1" ht="12.75">
      <c r="A11" s="37" t="s">
        <v>21</v>
      </c>
      <c r="B11" s="27"/>
      <c r="C11" s="45"/>
      <c r="D11" s="45"/>
      <c r="E11" s="45"/>
      <c r="F11" s="27"/>
      <c r="G11" s="45"/>
      <c r="H11" s="27"/>
      <c r="I11" s="45"/>
      <c r="J11" s="27"/>
      <c r="K11" s="45"/>
      <c r="L11" s="27"/>
      <c r="M11" s="45"/>
      <c r="N11" s="27"/>
      <c r="O11" s="45"/>
      <c r="P11" s="27"/>
      <c r="Q11" s="45"/>
      <c r="R11" s="27"/>
    </row>
    <row r="12" spans="1:18" s="28" customFormat="1" ht="12.75">
      <c r="A12" s="37" t="s">
        <v>22</v>
      </c>
      <c r="B12" s="27"/>
      <c r="C12" s="38" t="s">
        <v>13</v>
      </c>
      <c r="D12" s="38"/>
      <c r="E12" s="38"/>
      <c r="F12" s="27"/>
      <c r="G12" s="43">
        <f>G10*G8</f>
        <v>6.666666666666667</v>
      </c>
      <c r="H12" s="27"/>
      <c r="I12" s="43">
        <f>I10*I8</f>
        <v>34.46808510638298</v>
      </c>
      <c r="J12" s="27"/>
      <c r="K12" s="49">
        <f>K10*K8</f>
        <v>41.13475177304964</v>
      </c>
      <c r="L12" s="27" t="s">
        <v>13</v>
      </c>
      <c r="M12" s="43">
        <f>M10*M8</f>
        <v>75</v>
      </c>
      <c r="N12" s="27"/>
      <c r="O12" s="43">
        <f>O10*O8</f>
        <v>183.33333333333334</v>
      </c>
      <c r="P12" s="27"/>
      <c r="Q12" s="49">
        <f>Q10*Q8</f>
        <v>258.33333333333337</v>
      </c>
      <c r="R12" s="27" t="s">
        <v>13</v>
      </c>
    </row>
    <row r="13" spans="1:18" s="28" customFormat="1" ht="12.75">
      <c r="A13" s="37" t="s">
        <v>23</v>
      </c>
      <c r="B13" s="27"/>
      <c r="C13" s="38" t="s">
        <v>24</v>
      </c>
      <c r="D13" s="38"/>
      <c r="E13" s="38"/>
      <c r="F13" s="27"/>
      <c r="G13" s="48">
        <f>G12/(G6-G5)</f>
        <v>1.6666666666666667</v>
      </c>
      <c r="H13" s="27"/>
      <c r="I13" s="48">
        <f>I12/(I6-I5)</f>
        <v>1.9148936170212767</v>
      </c>
      <c r="J13" s="27"/>
      <c r="K13" s="50">
        <f>K12/(I6-G5)</f>
        <v>1.8697614442295292</v>
      </c>
      <c r="L13" s="27"/>
      <c r="M13" s="48">
        <f>M12/(M6-M5)</f>
        <v>2.5</v>
      </c>
      <c r="N13" s="27"/>
      <c r="O13" s="48">
        <f>O12/(O6-O5)</f>
        <v>3.3333333333333335</v>
      </c>
      <c r="P13" s="27"/>
      <c r="Q13" s="50">
        <f>Q12/(O6-M5)</f>
        <v>3.03921568627451</v>
      </c>
      <c r="R13" s="27"/>
    </row>
    <row r="14" spans="1:18" s="5" customFormat="1" ht="3.75" customHeight="1">
      <c r="A14" s="8"/>
      <c r="B14" s="4"/>
      <c r="C14" s="8"/>
      <c r="D14" s="9"/>
      <c r="E14" s="9"/>
      <c r="F14" s="4"/>
      <c r="G14" s="10"/>
      <c r="H14" s="4"/>
      <c r="I14" s="10"/>
      <c r="J14" s="4"/>
      <c r="K14" s="11"/>
      <c r="L14" s="4"/>
      <c r="M14" s="10"/>
      <c r="N14" s="4"/>
      <c r="O14" s="10"/>
      <c r="P14" s="4"/>
      <c r="Q14" s="11"/>
      <c r="R14" s="6"/>
    </row>
    <row r="15" spans="1:18" s="28" customFormat="1" ht="12.75">
      <c r="A15" s="51" t="s">
        <v>25</v>
      </c>
      <c r="B15" s="33"/>
      <c r="C15" s="33"/>
      <c r="D15" s="33"/>
      <c r="E15" s="33"/>
      <c r="F15" s="27"/>
      <c r="G15" s="33"/>
      <c r="H15" s="33"/>
      <c r="I15" s="33"/>
      <c r="J15" s="33"/>
      <c r="K15" s="33"/>
      <c r="L15" s="27"/>
      <c r="M15" s="33"/>
      <c r="N15" s="33"/>
      <c r="O15" s="33"/>
      <c r="P15" s="33"/>
      <c r="Q15" s="33"/>
      <c r="R15" s="27"/>
    </row>
    <row r="16" spans="1:18" s="28" customFormat="1" ht="12.75">
      <c r="A16" s="37" t="s">
        <v>26</v>
      </c>
      <c r="B16" s="27"/>
      <c r="C16" s="27"/>
      <c r="D16" s="52">
        <v>150</v>
      </c>
      <c r="E16" s="45"/>
      <c r="F16" s="27"/>
      <c r="G16" s="52">
        <v>560</v>
      </c>
      <c r="H16" s="53"/>
      <c r="I16" s="53"/>
      <c r="J16" s="53"/>
      <c r="K16" s="53"/>
      <c r="L16" s="53"/>
      <c r="M16" s="52">
        <v>1000</v>
      </c>
      <c r="N16" s="53"/>
      <c r="O16" s="53"/>
      <c r="P16" s="27"/>
      <c r="Q16" s="27"/>
      <c r="R16" s="27"/>
    </row>
    <row r="17" spans="1:18" s="28" customFormat="1" ht="12.75">
      <c r="A17" s="37" t="s">
        <v>27</v>
      </c>
      <c r="B17" s="27"/>
      <c r="C17" s="27"/>
      <c r="D17" s="52">
        <v>40</v>
      </c>
      <c r="E17" s="54">
        <f>IF(D16&gt;0,+D16-D17,0)</f>
        <v>110</v>
      </c>
      <c r="F17" s="27"/>
      <c r="G17" s="55">
        <f>G8/K8*G16</f>
        <v>156.20178041543025</v>
      </c>
      <c r="H17" s="55"/>
      <c r="I17" s="55">
        <f>I8/K8*G16</f>
        <v>403.7982195845697</v>
      </c>
      <c r="J17" s="53"/>
      <c r="K17" s="53"/>
      <c r="L17" s="53"/>
      <c r="M17" s="55">
        <f>M8/Q8*M16</f>
        <v>399.3174061433447</v>
      </c>
      <c r="N17" s="55"/>
      <c r="O17" s="55">
        <f>O8/Q8*M16</f>
        <v>600.6825938566552</v>
      </c>
      <c r="P17" s="27"/>
      <c r="Q17" s="27"/>
      <c r="R17" s="27"/>
    </row>
    <row r="18" spans="1:18" s="5" customFormat="1" ht="3.75" customHeight="1">
      <c r="A18" s="8"/>
      <c r="B18" s="4"/>
      <c r="C18" s="4"/>
      <c r="D18" s="13"/>
      <c r="E18" s="13"/>
      <c r="F18" s="4"/>
      <c r="G18" s="14"/>
      <c r="H18" s="14"/>
      <c r="I18" s="14"/>
      <c r="J18" s="12"/>
      <c r="K18" s="12"/>
      <c r="L18" s="12"/>
      <c r="M18" s="14"/>
      <c r="N18" s="14"/>
      <c r="O18" s="14"/>
      <c r="P18" s="4"/>
      <c r="Q18" s="4"/>
      <c r="R18" s="4"/>
    </row>
    <row r="19" spans="1:18" s="28" customFormat="1" ht="12.75">
      <c r="A19" s="37" t="s">
        <v>69</v>
      </c>
      <c r="B19" s="27"/>
      <c r="C19" s="27"/>
      <c r="D19" s="56">
        <v>83</v>
      </c>
      <c r="E19" s="56">
        <v>95</v>
      </c>
      <c r="F19" s="27"/>
      <c r="G19" s="56">
        <v>95</v>
      </c>
      <c r="H19" s="55"/>
      <c r="I19" s="56">
        <v>95</v>
      </c>
      <c r="J19" s="53"/>
      <c r="K19" s="53"/>
      <c r="L19" s="53"/>
      <c r="M19" s="56">
        <v>95</v>
      </c>
      <c r="N19" s="55"/>
      <c r="O19" s="56">
        <v>85</v>
      </c>
      <c r="P19" s="27"/>
      <c r="Q19" s="27"/>
      <c r="R19" s="27"/>
    </row>
    <row r="20" spans="1:18" s="28" customFormat="1" ht="12.75">
      <c r="A20" s="51" t="s">
        <v>28</v>
      </c>
      <c r="B20" s="33"/>
      <c r="C20" s="33"/>
      <c r="D20" s="34" t="s">
        <v>6</v>
      </c>
      <c r="E20" s="34" t="s">
        <v>29</v>
      </c>
      <c r="F20" s="45"/>
      <c r="G20" s="36" t="s">
        <v>30</v>
      </c>
      <c r="H20" s="34"/>
      <c r="I20" s="36" t="s">
        <v>31</v>
      </c>
      <c r="J20" s="34"/>
      <c r="K20" s="34"/>
      <c r="L20" s="45"/>
      <c r="M20" s="36" t="s">
        <v>11</v>
      </c>
      <c r="N20" s="34"/>
      <c r="O20" s="36" t="s">
        <v>12</v>
      </c>
      <c r="P20" s="33"/>
      <c r="Q20" s="33"/>
      <c r="R20" s="27"/>
    </row>
    <row r="21" spans="1:18" s="28" customFormat="1" ht="12.75">
      <c r="A21" s="27"/>
      <c r="B21" s="27"/>
      <c r="C21" s="27"/>
      <c r="D21" s="45" t="s">
        <v>32</v>
      </c>
      <c r="E21" s="45" t="s">
        <v>32</v>
      </c>
      <c r="F21" s="45"/>
      <c r="G21" s="38" t="s">
        <v>33</v>
      </c>
      <c r="H21" s="45"/>
      <c r="I21" s="38" t="s">
        <v>33</v>
      </c>
      <c r="J21" s="45"/>
      <c r="K21" s="45"/>
      <c r="L21" s="45"/>
      <c r="M21" s="38" t="s">
        <v>33</v>
      </c>
      <c r="N21" s="45"/>
      <c r="O21" s="38" t="s">
        <v>33</v>
      </c>
      <c r="P21" s="27"/>
      <c r="Q21" s="27"/>
      <c r="R21" s="27"/>
    </row>
    <row r="22" spans="1:18" s="28" customFormat="1" ht="12.75">
      <c r="A22" s="57" t="s">
        <v>34</v>
      </c>
      <c r="B22" s="33"/>
      <c r="C22" s="33"/>
      <c r="D22" s="58">
        <v>47</v>
      </c>
      <c r="E22" s="58">
        <v>20</v>
      </c>
      <c r="F22" s="59"/>
      <c r="G22" s="58">
        <v>40</v>
      </c>
      <c r="H22" s="60"/>
      <c r="I22" s="58">
        <v>56</v>
      </c>
      <c r="J22" s="61"/>
      <c r="K22" s="61"/>
      <c r="L22" s="59"/>
      <c r="M22" s="58">
        <v>26</v>
      </c>
      <c r="N22" s="60"/>
      <c r="O22" s="58">
        <v>14</v>
      </c>
      <c r="P22" s="33"/>
      <c r="Q22" s="33"/>
      <c r="R22" s="27"/>
    </row>
    <row r="23" spans="1:18" s="28" customFormat="1" ht="12.75">
      <c r="A23" s="62" t="s">
        <v>35</v>
      </c>
      <c r="B23" s="27"/>
      <c r="C23" s="27"/>
      <c r="D23" s="63">
        <v>30</v>
      </c>
      <c r="E23" s="63">
        <v>48.5</v>
      </c>
      <c r="F23" s="59"/>
      <c r="G23" s="63">
        <v>29.5</v>
      </c>
      <c r="H23" s="64"/>
      <c r="I23" s="63">
        <v>17</v>
      </c>
      <c r="J23" s="59"/>
      <c r="K23" s="59"/>
      <c r="L23" s="59"/>
      <c r="M23" s="63">
        <v>29.5</v>
      </c>
      <c r="N23" s="64"/>
      <c r="O23" s="63">
        <v>37</v>
      </c>
      <c r="P23" s="27"/>
      <c r="Q23" s="27"/>
      <c r="R23" s="27"/>
    </row>
    <row r="24" spans="1:18" s="28" customFormat="1" ht="12.75">
      <c r="A24" s="62" t="s">
        <v>36</v>
      </c>
      <c r="B24" s="27"/>
      <c r="C24" s="27"/>
      <c r="D24" s="63"/>
      <c r="E24" s="63"/>
      <c r="F24" s="59"/>
      <c r="G24" s="63"/>
      <c r="H24" s="64"/>
      <c r="I24" s="63"/>
      <c r="J24" s="59"/>
      <c r="K24" s="59"/>
      <c r="L24" s="59"/>
      <c r="M24" s="63"/>
      <c r="N24" s="64"/>
      <c r="O24" s="63"/>
      <c r="P24" s="27"/>
      <c r="Q24" s="27"/>
      <c r="R24" s="27"/>
    </row>
    <row r="25" spans="1:18" s="28" customFormat="1" ht="12.75">
      <c r="A25" s="62" t="s">
        <v>37</v>
      </c>
      <c r="B25" s="27"/>
      <c r="C25" s="27"/>
      <c r="D25" s="63"/>
      <c r="E25" s="63"/>
      <c r="F25" s="59"/>
      <c r="G25" s="63"/>
      <c r="H25" s="64"/>
      <c r="I25" s="63"/>
      <c r="J25" s="59"/>
      <c r="K25" s="59"/>
      <c r="L25" s="59"/>
      <c r="M25" s="63">
        <v>20</v>
      </c>
      <c r="N25" s="64"/>
      <c r="O25" s="63">
        <v>29.5</v>
      </c>
      <c r="P25" s="27"/>
      <c r="Q25" s="27"/>
      <c r="R25" s="27"/>
    </row>
    <row r="26" spans="1:18" s="28" customFormat="1" ht="12.75">
      <c r="A26" s="62" t="s">
        <v>38</v>
      </c>
      <c r="B26" s="27"/>
      <c r="C26" s="27"/>
      <c r="D26" s="63">
        <v>19</v>
      </c>
      <c r="E26" s="63">
        <v>8</v>
      </c>
      <c r="F26" s="59"/>
      <c r="G26" s="63"/>
      <c r="H26" s="64"/>
      <c r="I26" s="63">
        <v>22</v>
      </c>
      <c r="J26" s="59"/>
      <c r="K26" s="59"/>
      <c r="L26" s="59"/>
      <c r="M26" s="63">
        <v>20</v>
      </c>
      <c r="N26" s="64"/>
      <c r="O26" s="63">
        <v>16</v>
      </c>
      <c r="P26" s="27"/>
      <c r="Q26" s="27"/>
      <c r="R26" s="27"/>
    </row>
    <row r="27" spans="1:18" s="28" customFormat="1" ht="12.75">
      <c r="A27" s="62" t="s">
        <v>39</v>
      </c>
      <c r="B27" s="27"/>
      <c r="C27" s="27"/>
      <c r="D27" s="63">
        <v>0.5</v>
      </c>
      <c r="E27" s="63">
        <v>0.5</v>
      </c>
      <c r="F27" s="59"/>
      <c r="G27" s="63">
        <v>0.5</v>
      </c>
      <c r="H27" s="64"/>
      <c r="I27" s="63">
        <v>1</v>
      </c>
      <c r="J27" s="59"/>
      <c r="K27" s="59"/>
      <c r="L27" s="59"/>
      <c r="M27" s="63">
        <v>1</v>
      </c>
      <c r="N27" s="64"/>
      <c r="O27" s="63">
        <v>0.5</v>
      </c>
      <c r="P27" s="27"/>
      <c r="Q27" s="27"/>
      <c r="R27" s="27"/>
    </row>
    <row r="28" spans="1:18" s="28" customFormat="1" ht="12.75">
      <c r="A28" s="62" t="s">
        <v>40</v>
      </c>
      <c r="B28" s="27"/>
      <c r="C28" s="27"/>
      <c r="D28" s="63"/>
      <c r="E28" s="63"/>
      <c r="F28" s="59"/>
      <c r="G28" s="63">
        <v>30</v>
      </c>
      <c r="H28" s="64"/>
      <c r="I28" s="63"/>
      <c r="J28" s="59"/>
      <c r="K28" s="59"/>
      <c r="L28" s="59"/>
      <c r="M28" s="63"/>
      <c r="N28" s="64"/>
      <c r="O28" s="63"/>
      <c r="P28" s="27"/>
      <c r="Q28" s="27"/>
      <c r="R28" s="27"/>
    </row>
    <row r="29" spans="1:18" s="28" customFormat="1" ht="12.75">
      <c r="A29" s="62" t="s">
        <v>41</v>
      </c>
      <c r="B29" s="27"/>
      <c r="C29" s="27"/>
      <c r="D29" s="63"/>
      <c r="E29" s="63"/>
      <c r="F29" s="59"/>
      <c r="G29" s="63"/>
      <c r="H29" s="64"/>
      <c r="I29" s="63"/>
      <c r="J29" s="59"/>
      <c r="K29" s="59"/>
      <c r="L29" s="59"/>
      <c r="M29" s="63"/>
      <c r="N29" s="64"/>
      <c r="O29" s="63"/>
      <c r="P29" s="27"/>
      <c r="Q29" s="27"/>
      <c r="R29" s="27"/>
    </row>
    <row r="30" spans="1:18" s="28" customFormat="1" ht="12.75">
      <c r="A30" s="62" t="s">
        <v>42</v>
      </c>
      <c r="B30" s="27"/>
      <c r="C30" s="27"/>
      <c r="D30" s="63">
        <v>3.5</v>
      </c>
      <c r="E30" s="63">
        <v>3</v>
      </c>
      <c r="F30" s="59"/>
      <c r="G30" s="63"/>
      <c r="H30" s="64"/>
      <c r="I30" s="63"/>
      <c r="J30" s="59"/>
      <c r="K30" s="59"/>
      <c r="L30" s="59"/>
      <c r="M30" s="63"/>
      <c r="N30" s="64"/>
      <c r="O30" s="63"/>
      <c r="P30" s="27"/>
      <c r="Q30" s="27"/>
      <c r="R30" s="27"/>
    </row>
    <row r="31" spans="1:18" s="28" customFormat="1" ht="12.75">
      <c r="A31" s="62" t="s">
        <v>43</v>
      </c>
      <c r="B31" s="27"/>
      <c r="C31" s="27"/>
      <c r="D31" s="63"/>
      <c r="E31" s="63"/>
      <c r="F31" s="59"/>
      <c r="G31" s="63"/>
      <c r="H31" s="64"/>
      <c r="I31" s="63">
        <v>4</v>
      </c>
      <c r="J31" s="59"/>
      <c r="K31" s="59"/>
      <c r="L31" s="59"/>
      <c r="M31" s="63"/>
      <c r="N31" s="64"/>
      <c r="O31" s="63"/>
      <c r="P31" s="27"/>
      <c r="Q31" s="27"/>
      <c r="R31" s="27"/>
    </row>
    <row r="32" spans="1:18" s="28" customFormat="1" ht="12.75">
      <c r="A32" s="62" t="s">
        <v>44</v>
      </c>
      <c r="B32" s="27"/>
      <c r="C32" s="27"/>
      <c r="D32" s="63"/>
      <c r="E32" s="63"/>
      <c r="F32" s="59"/>
      <c r="G32" s="63"/>
      <c r="H32" s="64"/>
      <c r="I32" s="63"/>
      <c r="J32" s="59"/>
      <c r="K32" s="59"/>
      <c r="L32" s="59"/>
      <c r="M32" s="63">
        <v>3.5</v>
      </c>
      <c r="N32" s="64"/>
      <c r="O32" s="63">
        <v>3</v>
      </c>
      <c r="P32" s="27"/>
      <c r="Q32" s="27"/>
      <c r="R32" s="27"/>
    </row>
    <row r="33" spans="1:18" s="28" customFormat="1" ht="12.75">
      <c r="A33" s="62" t="s">
        <v>45</v>
      </c>
      <c r="B33" s="27"/>
      <c r="C33" s="27"/>
      <c r="D33" s="63"/>
      <c r="E33" s="63">
        <v>20</v>
      </c>
      <c r="F33" s="59"/>
      <c r="G33" s="63"/>
      <c r="H33" s="64"/>
      <c r="I33" s="63"/>
      <c r="J33" s="59"/>
      <c r="K33" s="59"/>
      <c r="L33" s="59"/>
      <c r="M33" s="63"/>
      <c r="N33" s="64"/>
      <c r="O33" s="63"/>
      <c r="P33" s="27"/>
      <c r="Q33" s="27"/>
      <c r="R33" s="27"/>
    </row>
    <row r="34" spans="1:18" s="28" customFormat="1" ht="12.75">
      <c r="A34" s="62" t="s">
        <v>46</v>
      </c>
      <c r="B34" s="27"/>
      <c r="C34" s="27"/>
      <c r="D34" s="63"/>
      <c r="E34" s="63"/>
      <c r="F34" s="59"/>
      <c r="G34" s="63"/>
      <c r="H34" s="64"/>
      <c r="I34" s="63"/>
      <c r="J34" s="59"/>
      <c r="K34" s="59"/>
      <c r="L34" s="59"/>
      <c r="M34" s="63"/>
      <c r="N34" s="64"/>
      <c r="O34" s="63"/>
      <c r="P34" s="27"/>
      <c r="Q34" s="27"/>
      <c r="R34" s="27"/>
    </row>
    <row r="35" spans="1:18" s="28" customFormat="1" ht="12.75">
      <c r="A35" s="62"/>
      <c r="B35" s="27"/>
      <c r="C35" s="27"/>
      <c r="D35" s="63"/>
      <c r="E35" s="63"/>
      <c r="F35" s="59"/>
      <c r="G35" s="63"/>
      <c r="H35" s="64"/>
      <c r="I35" s="63"/>
      <c r="J35" s="59"/>
      <c r="K35" s="59"/>
      <c r="L35" s="59"/>
      <c r="M35" s="63"/>
      <c r="N35" s="64"/>
      <c r="O35" s="63"/>
      <c r="P35" s="27"/>
      <c r="Q35" s="27"/>
      <c r="R35" s="27"/>
    </row>
    <row r="36" spans="1:18" s="28" customFormat="1" ht="12.75">
      <c r="A36" s="65" t="s">
        <v>47</v>
      </c>
      <c r="B36" s="30"/>
      <c r="C36" s="30"/>
      <c r="D36" s="66"/>
      <c r="E36" s="66"/>
      <c r="F36" s="67"/>
      <c r="G36" s="66"/>
      <c r="H36" s="68"/>
      <c r="I36" s="66"/>
      <c r="J36" s="67"/>
      <c r="K36" s="67"/>
      <c r="L36" s="67"/>
      <c r="M36" s="66"/>
      <c r="N36" s="68"/>
      <c r="O36" s="66"/>
      <c r="P36" s="30"/>
      <c r="Q36" s="30"/>
      <c r="R36" s="27"/>
    </row>
    <row r="37" spans="1:18" s="28" customFormat="1" ht="12.75">
      <c r="A37" s="37" t="s">
        <v>48</v>
      </c>
      <c r="B37" s="27"/>
      <c r="C37" s="27"/>
      <c r="D37" s="64">
        <f>SUM(D22:D36)</f>
        <v>100</v>
      </c>
      <c r="E37" s="64">
        <f>SUM(E22:E36)</f>
        <v>100</v>
      </c>
      <c r="F37" s="59"/>
      <c r="G37" s="64">
        <f>SUM(G22:G36)</f>
        <v>100</v>
      </c>
      <c r="H37" s="59"/>
      <c r="I37" s="64">
        <f>SUM(I22:I36)</f>
        <v>100</v>
      </c>
      <c r="J37" s="59"/>
      <c r="K37" s="59"/>
      <c r="L37" s="59"/>
      <c r="M37" s="64">
        <f>SUM(M22:M36)</f>
        <v>100</v>
      </c>
      <c r="N37" s="59"/>
      <c r="O37" s="64">
        <f>SUM(O22:O36)</f>
        <v>100</v>
      </c>
      <c r="P37" s="27"/>
      <c r="Q37" s="27"/>
      <c r="R37" s="27"/>
    </row>
    <row r="38" spans="1:18" s="5" customFormat="1" ht="3.75" customHeight="1">
      <c r="A38" s="8"/>
      <c r="B38" s="4"/>
      <c r="C38" s="4"/>
      <c r="D38" s="16"/>
      <c r="E38" s="16"/>
      <c r="F38" s="15"/>
      <c r="G38" s="16"/>
      <c r="H38" s="15"/>
      <c r="I38" s="16"/>
      <c r="J38" s="15"/>
      <c r="K38" s="15"/>
      <c r="L38" s="15"/>
      <c r="M38" s="16"/>
      <c r="N38" s="15"/>
      <c r="O38" s="16"/>
      <c r="P38" s="4"/>
      <c r="Q38" s="4"/>
      <c r="R38" s="4"/>
    </row>
    <row r="39" spans="1:18" s="28" customFormat="1" ht="12.75">
      <c r="A39" s="69" t="s">
        <v>49</v>
      </c>
      <c r="B39" s="70"/>
      <c r="C39" s="70"/>
      <c r="D39" s="71" t="str">
        <f>+D20</f>
        <v>Säuge-</v>
      </c>
      <c r="E39" s="71" t="str">
        <f>+E20</f>
        <v>Trage-</v>
      </c>
      <c r="F39" s="71"/>
      <c r="G39" s="71" t="str">
        <f>+G20</f>
        <v>FA -1</v>
      </c>
      <c r="H39" s="71"/>
      <c r="I39" s="71" t="str">
        <f>+I20</f>
        <v>FA -2</v>
      </c>
      <c r="J39" s="71"/>
      <c r="K39" s="71"/>
      <c r="L39" s="71"/>
      <c r="M39" s="71" t="str">
        <f>+M20</f>
        <v>Vormast</v>
      </c>
      <c r="N39" s="71"/>
      <c r="O39" s="71" t="str">
        <f>+O20</f>
        <v>Endmast</v>
      </c>
      <c r="P39" s="70"/>
      <c r="Q39" s="70" t="s">
        <v>50</v>
      </c>
      <c r="R39" s="25"/>
    </row>
    <row r="40" spans="1:18" s="28" customFormat="1" ht="12.75">
      <c r="A40" s="72"/>
      <c r="B40" s="73"/>
      <c r="C40" s="73"/>
      <c r="D40" s="74" t="str">
        <f>+D21</f>
        <v>futter</v>
      </c>
      <c r="E40" s="74" t="str">
        <f>+E21</f>
        <v>futter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3"/>
      <c r="Q40" s="73"/>
      <c r="R40" s="30"/>
    </row>
    <row r="41" spans="1:17" s="28" customFormat="1" ht="12.75">
      <c r="A41" s="28" t="str">
        <f>IF(A22="","",A22)</f>
        <v>Weizen</v>
      </c>
      <c r="D41" s="75">
        <f>D22/100*D$10*D$17*D$19/100</f>
        <v>93.624</v>
      </c>
      <c r="E41" s="75">
        <f>E22/100*E$10*E$17*E$19/100</f>
        <v>54.34</v>
      </c>
      <c r="F41" s="75"/>
      <c r="G41" s="75">
        <f aca="true" t="shared" si="0" ref="G41:G55">G22/100*G$10*G$17*G$19/100</f>
        <v>26.710504451038577</v>
      </c>
      <c r="H41" s="75"/>
      <c r="I41" s="75">
        <f aca="true" t="shared" si="1" ref="I41:I55">I22/100*I$10*I$17*I$19/100</f>
        <v>193.33858753709202</v>
      </c>
      <c r="J41" s="75"/>
      <c r="K41" s="75"/>
      <c r="L41" s="75"/>
      <c r="M41" s="75">
        <f aca="true" t="shared" si="2" ref="M41:M55">M22/100*M$10*M$17*M$19/100</f>
        <v>157.81023890784985</v>
      </c>
      <c r="N41" s="75"/>
      <c r="O41" s="75">
        <f aca="true" t="shared" si="3" ref="O41:O55">O22/100*O$10*O$17*O$19/100</f>
        <v>185.85119453924915</v>
      </c>
      <c r="Q41" s="75">
        <f>SUM(D41:O41)</f>
        <v>711.6745254352296</v>
      </c>
    </row>
    <row r="42" spans="1:17" s="28" customFormat="1" ht="12.75">
      <c r="A42" s="28" t="str">
        <f aca="true" t="shared" si="4" ref="A42:A55">IF(A23="","",A23)</f>
        <v>Gerste</v>
      </c>
      <c r="D42" s="75">
        <f>D23/100*D$10*D$17*D$19/100</f>
        <v>59.76</v>
      </c>
      <c r="E42" s="75">
        <f aca="true" t="shared" si="5" ref="E42:E55">E23/100*E$10*E$17*E$19/100</f>
        <v>131.7745</v>
      </c>
      <c r="F42" s="75"/>
      <c r="G42" s="75">
        <f t="shared" si="0"/>
        <v>19.698997032640946</v>
      </c>
      <c r="H42" s="75"/>
      <c r="I42" s="75">
        <f t="shared" si="1"/>
        <v>58.692071216617215</v>
      </c>
      <c r="J42" s="75"/>
      <c r="K42" s="75"/>
      <c r="L42" s="75"/>
      <c r="M42" s="75">
        <f t="shared" si="2"/>
        <v>179.05392491467578</v>
      </c>
      <c r="N42" s="75"/>
      <c r="O42" s="75">
        <f t="shared" si="3"/>
        <v>491.1781569965869</v>
      </c>
      <c r="Q42" s="75">
        <f aca="true" t="shared" si="6" ref="Q42:Q55">SUM(D42:O42)</f>
        <v>940.1576501605207</v>
      </c>
    </row>
    <row r="43" spans="1:17" s="28" customFormat="1" ht="12.75">
      <c r="A43" s="28" t="str">
        <f t="shared" si="4"/>
        <v>Roggen</v>
      </c>
      <c r="D43" s="75">
        <f aca="true" t="shared" si="7" ref="D43:D55">D24/100*D$10*D$17*D$19/100</f>
        <v>0</v>
      </c>
      <c r="E43" s="75">
        <f t="shared" si="5"/>
        <v>0</v>
      </c>
      <c r="F43" s="75"/>
      <c r="G43" s="75">
        <f t="shared" si="0"/>
        <v>0</v>
      </c>
      <c r="H43" s="75"/>
      <c r="I43" s="75">
        <f t="shared" si="1"/>
        <v>0</v>
      </c>
      <c r="J43" s="75"/>
      <c r="K43" s="75"/>
      <c r="L43" s="75"/>
      <c r="M43" s="75">
        <f t="shared" si="2"/>
        <v>0</v>
      </c>
      <c r="N43" s="75"/>
      <c r="O43" s="75">
        <f t="shared" si="3"/>
        <v>0</v>
      </c>
      <c r="Q43" s="75">
        <f t="shared" si="6"/>
        <v>0</v>
      </c>
    </row>
    <row r="44" spans="1:17" s="28" customFormat="1" ht="12.75">
      <c r="A44" s="28" t="str">
        <f t="shared" si="4"/>
        <v>Triticale</v>
      </c>
      <c r="D44" s="75">
        <f t="shared" si="7"/>
        <v>0</v>
      </c>
      <c r="E44" s="75">
        <f t="shared" si="5"/>
        <v>0</v>
      </c>
      <c r="F44" s="75"/>
      <c r="G44" s="75">
        <f t="shared" si="0"/>
        <v>0</v>
      </c>
      <c r="H44" s="75"/>
      <c r="I44" s="75">
        <f t="shared" si="1"/>
        <v>0</v>
      </c>
      <c r="J44" s="75"/>
      <c r="K44" s="75"/>
      <c r="L44" s="75"/>
      <c r="M44" s="75">
        <f t="shared" si="2"/>
        <v>121.39249146757682</v>
      </c>
      <c r="N44" s="75"/>
      <c r="O44" s="75">
        <f t="shared" si="3"/>
        <v>391.61501706484637</v>
      </c>
      <c r="Q44" s="75">
        <f t="shared" si="6"/>
        <v>513.0075085324232</v>
      </c>
    </row>
    <row r="45" spans="1:17" s="28" customFormat="1" ht="12.75">
      <c r="A45" s="28" t="str">
        <f t="shared" si="4"/>
        <v>Sojaschrot</v>
      </c>
      <c r="D45" s="75">
        <f t="shared" si="7"/>
        <v>37.848000000000006</v>
      </c>
      <c r="E45" s="75">
        <f t="shared" si="5"/>
        <v>21.736000000000004</v>
      </c>
      <c r="F45" s="75"/>
      <c r="G45" s="75">
        <f t="shared" si="0"/>
        <v>0</v>
      </c>
      <c r="H45" s="75"/>
      <c r="I45" s="75">
        <f t="shared" si="1"/>
        <v>75.95444510385757</v>
      </c>
      <c r="J45" s="75"/>
      <c r="K45" s="75"/>
      <c r="L45" s="75"/>
      <c r="M45" s="75">
        <f t="shared" si="2"/>
        <v>121.39249146757682</v>
      </c>
      <c r="N45" s="75"/>
      <c r="O45" s="75">
        <f t="shared" si="3"/>
        <v>212.4013651877133</v>
      </c>
      <c r="Q45" s="75">
        <f t="shared" si="6"/>
        <v>469.33230175914775</v>
      </c>
    </row>
    <row r="46" spans="1:17" s="28" customFormat="1" ht="12.75">
      <c r="A46" s="28" t="str">
        <f t="shared" si="4"/>
        <v>Pflanzenöl</v>
      </c>
      <c r="D46" s="75">
        <f t="shared" si="7"/>
        <v>0.996</v>
      </c>
      <c r="E46" s="75">
        <f t="shared" si="5"/>
        <v>1.3585000000000003</v>
      </c>
      <c r="F46" s="75"/>
      <c r="G46" s="75">
        <f t="shared" si="0"/>
        <v>0.3338813056379822</v>
      </c>
      <c r="H46" s="75"/>
      <c r="I46" s="75">
        <f t="shared" si="1"/>
        <v>3.4524747774480717</v>
      </c>
      <c r="J46" s="75"/>
      <c r="K46" s="75"/>
      <c r="L46" s="75"/>
      <c r="M46" s="75">
        <f t="shared" si="2"/>
        <v>6.06962457337884</v>
      </c>
      <c r="N46" s="75"/>
      <c r="O46" s="75">
        <f t="shared" si="3"/>
        <v>6.637542662116041</v>
      </c>
      <c r="Q46" s="75">
        <f t="shared" si="6"/>
        <v>18.848023318580935</v>
      </c>
    </row>
    <row r="47" spans="1:17" s="28" customFormat="1" ht="12.75">
      <c r="A47" s="28" t="str">
        <f t="shared" si="4"/>
        <v>Ergänzungsfutter 1</v>
      </c>
      <c r="D47" s="75">
        <f t="shared" si="7"/>
        <v>0</v>
      </c>
      <c r="E47" s="75">
        <f t="shared" si="5"/>
        <v>0</v>
      </c>
      <c r="F47" s="75"/>
      <c r="G47" s="75">
        <f t="shared" si="0"/>
        <v>20.03287833827893</v>
      </c>
      <c r="H47" s="75"/>
      <c r="I47" s="75">
        <f t="shared" si="1"/>
        <v>0</v>
      </c>
      <c r="J47" s="75"/>
      <c r="K47" s="75"/>
      <c r="L47" s="75"/>
      <c r="M47" s="75">
        <f t="shared" si="2"/>
        <v>0</v>
      </c>
      <c r="N47" s="75"/>
      <c r="O47" s="75">
        <f t="shared" si="3"/>
        <v>0</v>
      </c>
      <c r="Q47" s="75">
        <f t="shared" si="6"/>
        <v>20.03287833827893</v>
      </c>
    </row>
    <row r="48" spans="1:17" s="28" customFormat="1" ht="12.75">
      <c r="A48" s="28" t="str">
        <f t="shared" si="4"/>
        <v>Ergänzungsfutter 2</v>
      </c>
      <c r="D48" s="75">
        <f t="shared" si="7"/>
        <v>0</v>
      </c>
      <c r="E48" s="75">
        <f t="shared" si="5"/>
        <v>0</v>
      </c>
      <c r="F48" s="75"/>
      <c r="G48" s="75">
        <f t="shared" si="0"/>
        <v>0</v>
      </c>
      <c r="H48" s="75"/>
      <c r="I48" s="75">
        <f t="shared" si="1"/>
        <v>0</v>
      </c>
      <c r="J48" s="75"/>
      <c r="K48" s="75"/>
      <c r="L48" s="75"/>
      <c r="M48" s="75">
        <f t="shared" si="2"/>
        <v>0</v>
      </c>
      <c r="N48" s="75"/>
      <c r="O48" s="75">
        <f t="shared" si="3"/>
        <v>0</v>
      </c>
      <c r="Q48" s="75">
        <f t="shared" si="6"/>
        <v>0</v>
      </c>
    </row>
    <row r="49" spans="1:17" s="28" customFormat="1" ht="12.75">
      <c r="A49" s="28" t="str">
        <f t="shared" si="4"/>
        <v>Mineralfutter Sauen</v>
      </c>
      <c r="D49" s="75">
        <f t="shared" si="7"/>
        <v>6.972</v>
      </c>
      <c r="E49" s="75">
        <f t="shared" si="5"/>
        <v>8.151</v>
      </c>
      <c r="F49" s="75"/>
      <c r="G49" s="75">
        <f t="shared" si="0"/>
        <v>0</v>
      </c>
      <c r="H49" s="75"/>
      <c r="I49" s="75">
        <f t="shared" si="1"/>
        <v>0</v>
      </c>
      <c r="J49" s="75"/>
      <c r="K49" s="75"/>
      <c r="L49" s="75"/>
      <c r="M49" s="75">
        <f t="shared" si="2"/>
        <v>0</v>
      </c>
      <c r="N49" s="75"/>
      <c r="O49" s="75">
        <f t="shared" si="3"/>
        <v>0</v>
      </c>
      <c r="Q49" s="75">
        <f t="shared" si="6"/>
        <v>15.123000000000001</v>
      </c>
    </row>
    <row r="50" spans="1:17" s="28" customFormat="1" ht="12.75">
      <c r="A50" s="28" t="str">
        <f t="shared" si="4"/>
        <v>Mineralfutter Ferkel</v>
      </c>
      <c r="D50" s="75">
        <f t="shared" si="7"/>
        <v>0</v>
      </c>
      <c r="E50" s="75">
        <f t="shared" si="5"/>
        <v>0</v>
      </c>
      <c r="F50" s="75"/>
      <c r="G50" s="75">
        <f t="shared" si="0"/>
        <v>0</v>
      </c>
      <c r="H50" s="75"/>
      <c r="I50" s="75">
        <f t="shared" si="1"/>
        <v>13.809899109792287</v>
      </c>
      <c r="J50" s="75"/>
      <c r="K50" s="75"/>
      <c r="L50" s="75"/>
      <c r="M50" s="75">
        <f t="shared" si="2"/>
        <v>0</v>
      </c>
      <c r="N50" s="75"/>
      <c r="O50" s="75">
        <f t="shared" si="3"/>
        <v>0</v>
      </c>
      <c r="Q50" s="75">
        <f t="shared" si="6"/>
        <v>13.809899109792287</v>
      </c>
    </row>
    <row r="51" spans="1:17" s="28" customFormat="1" ht="12.75">
      <c r="A51" s="28" t="str">
        <f t="shared" si="4"/>
        <v>Mineralfutter Mast</v>
      </c>
      <c r="D51" s="75">
        <f t="shared" si="7"/>
        <v>0</v>
      </c>
      <c r="E51" s="75">
        <f t="shared" si="5"/>
        <v>0</v>
      </c>
      <c r="F51" s="75"/>
      <c r="G51" s="75">
        <f t="shared" si="0"/>
        <v>0</v>
      </c>
      <c r="H51" s="75"/>
      <c r="I51" s="75">
        <f t="shared" si="1"/>
        <v>0</v>
      </c>
      <c r="J51" s="75"/>
      <c r="K51" s="75"/>
      <c r="L51" s="75"/>
      <c r="M51" s="75">
        <f t="shared" si="2"/>
        <v>21.243686006825943</v>
      </c>
      <c r="N51" s="75"/>
      <c r="O51" s="75">
        <f t="shared" si="3"/>
        <v>39.82525597269624</v>
      </c>
      <c r="Q51" s="75">
        <f t="shared" si="6"/>
        <v>61.06894197952218</v>
      </c>
    </row>
    <row r="52" spans="1:17" s="28" customFormat="1" ht="12.75">
      <c r="A52" s="28" t="str">
        <f t="shared" si="4"/>
        <v>Hafer</v>
      </c>
      <c r="D52" s="75">
        <f t="shared" si="7"/>
        <v>0</v>
      </c>
      <c r="E52" s="75">
        <f t="shared" si="5"/>
        <v>54.34</v>
      </c>
      <c r="F52" s="75"/>
      <c r="G52" s="75">
        <f t="shared" si="0"/>
        <v>0</v>
      </c>
      <c r="H52" s="75"/>
      <c r="I52" s="75">
        <f t="shared" si="1"/>
        <v>0</v>
      </c>
      <c r="J52" s="75"/>
      <c r="K52" s="75"/>
      <c r="L52" s="75"/>
      <c r="M52" s="75">
        <f t="shared" si="2"/>
        <v>0</v>
      </c>
      <c r="N52" s="75"/>
      <c r="O52" s="75">
        <f t="shared" si="3"/>
        <v>0</v>
      </c>
      <c r="Q52" s="75">
        <f t="shared" si="6"/>
        <v>54.34</v>
      </c>
    </row>
    <row r="53" spans="1:17" s="28" customFormat="1" ht="12.75">
      <c r="A53" s="28" t="str">
        <f t="shared" si="4"/>
        <v>Erbsen</v>
      </c>
      <c r="D53" s="75">
        <f t="shared" si="7"/>
        <v>0</v>
      </c>
      <c r="E53" s="75">
        <f t="shared" si="5"/>
        <v>0</v>
      </c>
      <c r="F53" s="75"/>
      <c r="G53" s="75">
        <f t="shared" si="0"/>
        <v>0</v>
      </c>
      <c r="H53" s="75"/>
      <c r="I53" s="75">
        <f t="shared" si="1"/>
        <v>0</v>
      </c>
      <c r="J53" s="75"/>
      <c r="K53" s="75"/>
      <c r="L53" s="75"/>
      <c r="M53" s="75">
        <f t="shared" si="2"/>
        <v>0</v>
      </c>
      <c r="N53" s="75"/>
      <c r="O53" s="75">
        <f t="shared" si="3"/>
        <v>0</v>
      </c>
      <c r="Q53" s="75">
        <f t="shared" si="6"/>
        <v>0</v>
      </c>
    </row>
    <row r="54" spans="1:17" s="28" customFormat="1" ht="12.75">
      <c r="A54" s="28">
        <f t="shared" si="4"/>
      </c>
      <c r="D54" s="75">
        <f t="shared" si="7"/>
        <v>0</v>
      </c>
      <c r="E54" s="75">
        <f t="shared" si="5"/>
        <v>0</v>
      </c>
      <c r="F54" s="75"/>
      <c r="G54" s="75">
        <f t="shared" si="0"/>
        <v>0</v>
      </c>
      <c r="H54" s="75"/>
      <c r="I54" s="75">
        <f t="shared" si="1"/>
        <v>0</v>
      </c>
      <c r="J54" s="75"/>
      <c r="K54" s="75"/>
      <c r="L54" s="75"/>
      <c r="M54" s="75">
        <f t="shared" si="2"/>
        <v>0</v>
      </c>
      <c r="N54" s="75"/>
      <c r="O54" s="75">
        <f t="shared" si="3"/>
        <v>0</v>
      </c>
      <c r="Q54" s="75">
        <f t="shared" si="6"/>
        <v>0</v>
      </c>
    </row>
    <row r="55" spans="1:17" s="28" customFormat="1" ht="12.75">
      <c r="A55" s="76" t="str">
        <f t="shared" si="4"/>
        <v>Weizenkleie</v>
      </c>
      <c r="B55" s="76"/>
      <c r="C55" s="76"/>
      <c r="D55" s="75">
        <f t="shared" si="7"/>
        <v>0</v>
      </c>
      <c r="E55" s="75">
        <f t="shared" si="5"/>
        <v>0</v>
      </c>
      <c r="F55" s="77"/>
      <c r="G55" s="75">
        <f t="shared" si="0"/>
        <v>0</v>
      </c>
      <c r="H55" s="77"/>
      <c r="I55" s="75">
        <f t="shared" si="1"/>
        <v>0</v>
      </c>
      <c r="J55" s="77"/>
      <c r="K55" s="77"/>
      <c r="L55" s="77"/>
      <c r="M55" s="75">
        <f t="shared" si="2"/>
        <v>0</v>
      </c>
      <c r="N55" s="77"/>
      <c r="O55" s="75">
        <f t="shared" si="3"/>
        <v>0</v>
      </c>
      <c r="P55" s="76"/>
      <c r="Q55" s="77">
        <f t="shared" si="6"/>
        <v>0</v>
      </c>
    </row>
    <row r="56" spans="1:18" s="28" customFormat="1" ht="12.75">
      <c r="A56" s="78" t="s">
        <v>51</v>
      </c>
      <c r="B56" s="79"/>
      <c r="C56" s="79"/>
      <c r="D56" s="80">
        <f>SUM(D41:D55)</f>
        <v>199.20000000000002</v>
      </c>
      <c r="E56" s="80">
        <f>SUM(E41:E55)</f>
        <v>271.70000000000005</v>
      </c>
      <c r="F56" s="81"/>
      <c r="G56" s="80">
        <f>SUM(G41:G55)</f>
        <v>66.77626112759643</v>
      </c>
      <c r="H56" s="81"/>
      <c r="I56" s="80">
        <f>SUM(I41:I55)</f>
        <v>345.24747774480716</v>
      </c>
      <c r="J56" s="81"/>
      <c r="K56" s="81"/>
      <c r="L56" s="81"/>
      <c r="M56" s="80">
        <f>SUM(M41:M55)</f>
        <v>606.962457337884</v>
      </c>
      <c r="N56" s="81"/>
      <c r="O56" s="80">
        <f>SUM(O41:O55)</f>
        <v>1327.5085324232077</v>
      </c>
      <c r="P56" s="79"/>
      <c r="Q56" s="81">
        <f>SUM(D56:O56)</f>
        <v>2817.394728633495</v>
      </c>
      <c r="R56" s="82"/>
    </row>
    <row r="57" spans="1:18" s="5" customFormat="1" ht="3.7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  <row r="58" spans="1:18" s="28" customFormat="1" ht="12.75">
      <c r="A58" s="84" t="s">
        <v>60</v>
      </c>
      <c r="B58" s="76"/>
      <c r="C58" s="76"/>
      <c r="D58" s="76"/>
      <c r="E58" s="76" t="s">
        <v>53</v>
      </c>
      <c r="F58" s="76"/>
      <c r="G58" s="85">
        <v>40544</v>
      </c>
      <c r="H58" s="86" t="s">
        <v>14</v>
      </c>
      <c r="I58" s="85">
        <v>40786</v>
      </c>
      <c r="J58" s="76" t="s">
        <v>54</v>
      </c>
      <c r="K58" s="87">
        <f>+I58-G58</f>
        <v>242</v>
      </c>
      <c r="L58" s="76"/>
      <c r="M58" s="88" t="s">
        <v>19</v>
      </c>
      <c r="N58" s="76"/>
      <c r="O58" s="76"/>
      <c r="P58" s="76"/>
      <c r="Q58" s="76"/>
      <c r="R58" s="89"/>
    </row>
    <row r="59" spans="1:18" s="5" customFormat="1" ht="3.75" customHeight="1">
      <c r="A59" s="20"/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3"/>
    </row>
    <row r="60" spans="1:18" s="28" customFormat="1" ht="12.75">
      <c r="A60" s="92"/>
      <c r="B60" s="76"/>
      <c r="C60" s="93" t="s">
        <v>61</v>
      </c>
      <c r="D60" s="76"/>
      <c r="E60" s="88" t="s">
        <v>58</v>
      </c>
      <c r="F60" s="88" t="s">
        <v>56</v>
      </c>
      <c r="G60" s="88" t="s">
        <v>62</v>
      </c>
      <c r="H60" s="76" t="s">
        <v>57</v>
      </c>
      <c r="I60" s="88" t="s">
        <v>65</v>
      </c>
      <c r="J60" s="76"/>
      <c r="K60" s="88" t="s">
        <v>59</v>
      </c>
      <c r="L60" s="76"/>
      <c r="N60" s="76"/>
      <c r="O60" s="88" t="s">
        <v>68</v>
      </c>
      <c r="P60" s="76"/>
      <c r="Q60" s="76"/>
      <c r="R60" s="76"/>
    </row>
    <row r="61" spans="1:18" s="28" customFormat="1" ht="12.75">
      <c r="A61" s="91"/>
      <c r="B61" s="90"/>
      <c r="C61" s="94"/>
      <c r="D61" s="90"/>
      <c r="E61" s="95"/>
      <c r="F61" s="95"/>
      <c r="G61" s="95" t="s">
        <v>63</v>
      </c>
      <c r="H61" s="90"/>
      <c r="I61" s="95" t="s">
        <v>66</v>
      </c>
      <c r="J61" s="90"/>
      <c r="K61" s="95" t="s">
        <v>64</v>
      </c>
      <c r="L61" s="90"/>
      <c r="M61" s="90"/>
      <c r="N61" s="90"/>
      <c r="O61" s="95" t="s">
        <v>67</v>
      </c>
      <c r="P61" s="90"/>
      <c r="Q61" s="90"/>
      <c r="R61" s="76"/>
    </row>
    <row r="62" spans="1:15" s="28" customFormat="1" ht="12.75">
      <c r="A62" s="28" t="str">
        <f aca="true" t="shared" si="8" ref="A62:A76">IF(A41="","",A41)</f>
        <v>Weizen</v>
      </c>
      <c r="D62" s="96">
        <f aca="true" t="shared" si="9" ref="D62:D76">+Q41*K$58/1000</f>
        <v>172.22523515532555</v>
      </c>
      <c r="E62" s="97">
        <v>175</v>
      </c>
      <c r="G62" s="98">
        <v>0</v>
      </c>
      <c r="I62" s="96">
        <f>+E62+G62</f>
        <v>175</v>
      </c>
      <c r="K62" s="99">
        <f aca="true" t="shared" si="10" ref="K62:K77">+I62-D62</f>
        <v>2.7747648446744506</v>
      </c>
      <c r="M62" s="83"/>
      <c r="O62" s="100">
        <f aca="true" t="shared" si="11" ref="O62:O76">IF(K62&lt;0,+I62/Q41*1000+G$58,"")</f>
      </c>
    </row>
    <row r="63" spans="1:15" s="28" customFormat="1" ht="12.75">
      <c r="A63" s="28" t="str">
        <f t="shared" si="8"/>
        <v>Gerste</v>
      </c>
      <c r="D63" s="96">
        <f t="shared" si="9"/>
        <v>227.51815133884602</v>
      </c>
      <c r="E63" s="97">
        <v>120</v>
      </c>
      <c r="G63" s="98">
        <v>25</v>
      </c>
      <c r="I63" s="96">
        <f aca="true" t="shared" si="12" ref="I63:I77">+E63+G63</f>
        <v>145</v>
      </c>
      <c r="K63" s="101">
        <f t="shared" si="10"/>
        <v>-82.51815133884602</v>
      </c>
      <c r="M63" s="102"/>
      <c r="O63" s="100">
        <f t="shared" si="11"/>
        <v>40698.22945287447</v>
      </c>
    </row>
    <row r="64" spans="1:15" s="28" customFormat="1" ht="12.75">
      <c r="A64" s="28" t="str">
        <f t="shared" si="8"/>
        <v>Roggen</v>
      </c>
      <c r="D64" s="96">
        <f t="shared" si="9"/>
        <v>0</v>
      </c>
      <c r="E64" s="97">
        <v>0</v>
      </c>
      <c r="G64" s="98">
        <v>0</v>
      </c>
      <c r="I64" s="96">
        <f t="shared" si="12"/>
        <v>0</v>
      </c>
      <c r="K64" s="101">
        <f t="shared" si="10"/>
        <v>0</v>
      </c>
      <c r="M64" s="102"/>
      <c r="O64" s="100">
        <f t="shared" si="11"/>
      </c>
    </row>
    <row r="65" spans="1:15" s="28" customFormat="1" ht="12.75">
      <c r="A65" s="28" t="str">
        <f t="shared" si="8"/>
        <v>Triticale</v>
      </c>
      <c r="D65" s="96">
        <f t="shared" si="9"/>
        <v>124.14781706484642</v>
      </c>
      <c r="E65" s="97">
        <v>125</v>
      </c>
      <c r="G65" s="98">
        <v>0</v>
      </c>
      <c r="I65" s="96">
        <f t="shared" si="12"/>
        <v>125</v>
      </c>
      <c r="K65" s="101">
        <f t="shared" si="10"/>
        <v>0.8521829351535786</v>
      </c>
      <c r="M65" s="102"/>
      <c r="O65" s="100">
        <f t="shared" si="11"/>
      </c>
    </row>
    <row r="66" spans="1:15" s="28" customFormat="1" ht="12.75">
      <c r="A66" s="28" t="str">
        <f t="shared" si="8"/>
        <v>Sojaschrot</v>
      </c>
      <c r="D66" s="96">
        <f t="shared" si="9"/>
        <v>113.57841702571376</v>
      </c>
      <c r="E66" s="97">
        <v>9</v>
      </c>
      <c r="G66" s="98">
        <v>12</v>
      </c>
      <c r="I66" s="96">
        <f t="shared" si="12"/>
        <v>21</v>
      </c>
      <c r="K66" s="101">
        <f t="shared" si="10"/>
        <v>-92.57841702571376</v>
      </c>
      <c r="M66" s="102"/>
      <c r="O66" s="100">
        <f t="shared" si="11"/>
        <v>40588.74441652809</v>
      </c>
    </row>
    <row r="67" spans="1:15" s="28" customFormat="1" ht="12.75">
      <c r="A67" s="28" t="str">
        <f t="shared" si="8"/>
        <v>Pflanzenöl</v>
      </c>
      <c r="D67" s="96">
        <f t="shared" si="9"/>
        <v>4.561221643096586</v>
      </c>
      <c r="E67" s="97">
        <v>1.5</v>
      </c>
      <c r="G67" s="98">
        <v>0</v>
      </c>
      <c r="I67" s="96">
        <f t="shared" si="12"/>
        <v>1.5</v>
      </c>
      <c r="K67" s="101">
        <f t="shared" si="10"/>
        <v>-3.0612216430965864</v>
      </c>
      <c r="M67" s="102"/>
      <c r="O67" s="100">
        <f t="shared" si="11"/>
        <v>40623.583942286474</v>
      </c>
    </row>
    <row r="68" spans="1:15" s="28" customFormat="1" ht="12.75">
      <c r="A68" s="28" t="str">
        <f t="shared" si="8"/>
        <v>Ergänzungsfutter 1</v>
      </c>
      <c r="D68" s="96">
        <f t="shared" si="9"/>
        <v>4.847956557863501</v>
      </c>
      <c r="E68" s="97">
        <v>1.5</v>
      </c>
      <c r="G68" s="98">
        <v>0</v>
      </c>
      <c r="I68" s="96">
        <f t="shared" si="12"/>
        <v>1.5</v>
      </c>
      <c r="K68" s="101">
        <f t="shared" si="10"/>
        <v>-3.347956557863501</v>
      </c>
      <c r="M68" s="102"/>
      <c r="O68" s="100">
        <f t="shared" si="11"/>
        <v>40618.876908583516</v>
      </c>
    </row>
    <row r="69" spans="1:15" s="28" customFormat="1" ht="12.75">
      <c r="A69" s="28" t="str">
        <f t="shared" si="8"/>
        <v>Ergänzungsfutter 2</v>
      </c>
      <c r="D69" s="96">
        <f t="shared" si="9"/>
        <v>0</v>
      </c>
      <c r="E69" s="97">
        <v>0</v>
      </c>
      <c r="G69" s="98">
        <v>0</v>
      </c>
      <c r="I69" s="96">
        <f t="shared" si="12"/>
        <v>0</v>
      </c>
      <c r="K69" s="101">
        <f t="shared" si="10"/>
        <v>0</v>
      </c>
      <c r="M69" s="102"/>
      <c r="O69" s="100">
        <f t="shared" si="11"/>
      </c>
    </row>
    <row r="70" spans="1:15" s="28" customFormat="1" ht="12.75">
      <c r="A70" s="28" t="str">
        <f t="shared" si="8"/>
        <v>Mineralfutter Sauen</v>
      </c>
      <c r="D70" s="96">
        <f t="shared" si="9"/>
        <v>3.6597660000000003</v>
      </c>
      <c r="E70" s="97">
        <v>0.5</v>
      </c>
      <c r="G70" s="98">
        <v>0</v>
      </c>
      <c r="I70" s="96">
        <f t="shared" si="12"/>
        <v>0.5</v>
      </c>
      <c r="K70" s="101">
        <f t="shared" si="10"/>
        <v>-3.1597660000000003</v>
      </c>
      <c r="M70" s="102"/>
      <c r="O70" s="100">
        <f t="shared" si="11"/>
        <v>40577.06222310388</v>
      </c>
    </row>
    <row r="71" spans="1:15" s="28" customFormat="1" ht="12.75">
      <c r="A71" s="28" t="str">
        <f t="shared" si="8"/>
        <v>Mineralfutter Ferkel</v>
      </c>
      <c r="D71" s="96">
        <f t="shared" si="9"/>
        <v>3.341995584569734</v>
      </c>
      <c r="E71" s="97">
        <v>1</v>
      </c>
      <c r="G71" s="98">
        <v>0</v>
      </c>
      <c r="I71" s="96">
        <f t="shared" si="12"/>
        <v>1</v>
      </c>
      <c r="K71" s="101">
        <f t="shared" si="10"/>
        <v>-2.341995584569734</v>
      </c>
      <c r="M71" s="102"/>
      <c r="O71" s="100">
        <f t="shared" si="11"/>
        <v>40616.41182517336</v>
      </c>
    </row>
    <row r="72" spans="1:15" s="28" customFormat="1" ht="12.75">
      <c r="A72" s="28" t="str">
        <f t="shared" si="8"/>
        <v>Mineralfutter Mast</v>
      </c>
      <c r="D72" s="96">
        <f t="shared" si="9"/>
        <v>14.778683959044367</v>
      </c>
      <c r="E72" s="97">
        <v>1</v>
      </c>
      <c r="G72" s="98">
        <v>0</v>
      </c>
      <c r="I72" s="96">
        <f t="shared" si="12"/>
        <v>1</v>
      </c>
      <c r="K72" s="101">
        <f t="shared" si="10"/>
        <v>-13.778683959044367</v>
      </c>
      <c r="M72" s="102"/>
      <c r="O72" s="100">
        <f t="shared" si="11"/>
        <v>40560.37493572977</v>
      </c>
    </row>
    <row r="73" spans="1:15" s="28" customFormat="1" ht="12.75">
      <c r="A73" s="28" t="str">
        <f t="shared" si="8"/>
        <v>Hafer</v>
      </c>
      <c r="D73" s="96">
        <f t="shared" si="9"/>
        <v>13.15028</v>
      </c>
      <c r="E73" s="97">
        <v>18</v>
      </c>
      <c r="G73" s="98">
        <v>0</v>
      </c>
      <c r="I73" s="96">
        <f t="shared" si="12"/>
        <v>18</v>
      </c>
      <c r="K73" s="101">
        <f t="shared" si="10"/>
        <v>4.84972</v>
      </c>
      <c r="M73" s="102"/>
      <c r="O73" s="100">
        <f t="shared" si="11"/>
      </c>
    </row>
    <row r="74" spans="1:15" s="28" customFormat="1" ht="12.75">
      <c r="A74" s="28" t="str">
        <f t="shared" si="8"/>
        <v>Erbsen</v>
      </c>
      <c r="D74" s="96">
        <f t="shared" si="9"/>
        <v>0</v>
      </c>
      <c r="E74" s="97">
        <v>0</v>
      </c>
      <c r="G74" s="98">
        <v>0</v>
      </c>
      <c r="I74" s="96">
        <f t="shared" si="12"/>
        <v>0</v>
      </c>
      <c r="K74" s="101">
        <f t="shared" si="10"/>
        <v>0</v>
      </c>
      <c r="M74" s="102"/>
      <c r="O74" s="100">
        <f t="shared" si="11"/>
      </c>
    </row>
    <row r="75" spans="1:15" s="28" customFormat="1" ht="12.75">
      <c r="A75" s="28">
        <f t="shared" si="8"/>
      </c>
      <c r="D75" s="96">
        <f t="shared" si="9"/>
        <v>0</v>
      </c>
      <c r="E75" s="97">
        <v>0</v>
      </c>
      <c r="G75" s="98">
        <v>0</v>
      </c>
      <c r="I75" s="96">
        <f t="shared" si="12"/>
        <v>0</v>
      </c>
      <c r="K75" s="101">
        <f t="shared" si="10"/>
        <v>0</v>
      </c>
      <c r="M75" s="102"/>
      <c r="O75" s="100">
        <f t="shared" si="11"/>
      </c>
    </row>
    <row r="76" spans="1:17" s="28" customFormat="1" ht="12.75">
      <c r="A76" s="90" t="str">
        <f t="shared" si="8"/>
        <v>Weizenkleie</v>
      </c>
      <c r="B76" s="90"/>
      <c r="C76" s="90"/>
      <c r="D76" s="103">
        <f t="shared" si="9"/>
        <v>0</v>
      </c>
      <c r="E76" s="104">
        <v>0</v>
      </c>
      <c r="F76" s="90"/>
      <c r="G76" s="105">
        <v>0</v>
      </c>
      <c r="H76" s="90"/>
      <c r="I76" s="103">
        <f t="shared" si="12"/>
        <v>0</v>
      </c>
      <c r="J76" s="90"/>
      <c r="K76" s="106">
        <f t="shared" si="10"/>
        <v>0</v>
      </c>
      <c r="L76" s="90"/>
      <c r="M76" s="107"/>
      <c r="N76" s="90"/>
      <c r="O76" s="108">
        <f t="shared" si="11"/>
      </c>
      <c r="P76" s="90"/>
      <c r="Q76" s="90"/>
    </row>
    <row r="77" spans="1:13" s="28" customFormat="1" ht="12.75">
      <c r="A77" s="28" t="s">
        <v>55</v>
      </c>
      <c r="D77" s="96">
        <f>SUM(D62:D76)</f>
        <v>681.8095243293059</v>
      </c>
      <c r="E77" s="109">
        <f>SUM(E62:E76)</f>
        <v>452.5</v>
      </c>
      <c r="G77" s="96">
        <f>SUM(G62:G76)</f>
        <v>37</v>
      </c>
      <c r="I77" s="96">
        <f t="shared" si="12"/>
        <v>489.5</v>
      </c>
      <c r="K77" s="101">
        <f t="shared" si="10"/>
        <v>-192.30952432930587</v>
      </c>
      <c r="M77" s="102"/>
    </row>
    <row r="83" ht="15">
      <c r="M83" s="2" t="s">
        <v>70</v>
      </c>
    </row>
  </sheetData>
  <mergeCells count="1">
    <mergeCell ref="Q1:R1"/>
  </mergeCells>
  <printOptions/>
  <pageMargins left="0.26" right="0.3937007874015748" top="1.52" bottom="0.41" header="0.34" footer="0.2"/>
  <pageSetup fitToHeight="2" horizontalDpi="600" verticalDpi="600" orientation="landscape" paperSize="9" scale="84" r:id="rId2"/>
  <headerFooter alignWithMargins="0">
    <oddHeader>&amp;R&amp;G</oddHeader>
    <oddFooter>&amp;L© &amp;"Arial,Standard"&amp;10DLR Westerwald-Osteifel,     Bahnhofstr. 32, 56410 Montabaur&amp;R&amp;"Arial,Standard"&amp;10Tel.  02602 9228-0</oddFooter>
  </headerFooter>
  <rowBreaks count="1" manualBreakCount="1">
    <brk id="38" max="1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2010-12-28T13:36:48Z</cp:lastPrinted>
  <dcterms:created xsi:type="dcterms:W3CDTF">2000-06-09T08:18:20Z</dcterms:created>
  <dcterms:modified xsi:type="dcterms:W3CDTF">2010-12-28T13:36:50Z</dcterms:modified>
  <cp:category/>
  <cp:version/>
  <cp:contentType/>
  <cp:contentStatus/>
</cp:coreProperties>
</file>